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\Desktop\Шокот С.В. Справочник конструктора ЖБК\"/>
    </mc:Choice>
  </mc:AlternateContent>
  <xr:revisionPtr revIDLastSave="0" documentId="13_ncr:1_{7CFF3FB2-1547-4054-8BCF-4835C1962227}" xr6:coauthVersionLast="47" xr6:coauthVersionMax="47" xr10:uidLastSave="{00000000-0000-0000-0000-000000000000}"/>
  <bookViews>
    <workbookView xWindow="-28920" yWindow="1770" windowWidth="29040" windowHeight="15720" activeTab="1" xr2:uid="{00000000-000D-0000-FFFF-FFFF00000000}"/>
  </bookViews>
  <sheets>
    <sheet name="Бетон" sheetId="2" r:id="rId1"/>
    <sheet name="Лист1" sheetId="1" r:id="rId2"/>
  </sheets>
  <definedNames>
    <definedName name="Класс_бетона">Бетон!$N$11:$AI$11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4" i="1"/>
  <c r="F47" i="1"/>
  <c r="F38" i="1"/>
  <c r="F46" i="1"/>
  <c r="F22" i="1"/>
  <c r="M3" i="1"/>
  <c r="U39" i="2"/>
  <c r="U38" i="2"/>
  <c r="U37" i="2"/>
  <c r="U36" i="2"/>
  <c r="F18" i="1" l="1"/>
  <c r="O10" i="1" s="1"/>
  <c r="F58" i="1" l="1"/>
  <c r="F10" i="1"/>
  <c r="F48" i="1" s="1"/>
</calcChain>
</file>

<file path=xl/sharedStrings.xml><?xml version="1.0" encoding="utf-8"?>
<sst xmlns="http://schemas.openxmlformats.org/spreadsheetml/2006/main" count="152" uniqueCount="114">
  <si>
    <t xml:space="preserve">Ширина ленты,мм </t>
  </si>
  <si>
    <t>Плотность ленты, г/м2</t>
  </si>
  <si>
    <t>г/м2</t>
  </si>
  <si>
    <t>мм</t>
  </si>
  <si>
    <t>м</t>
  </si>
  <si>
    <t xml:space="preserve">Класс бетона конструкций </t>
  </si>
  <si>
    <t>B40</t>
  </si>
  <si>
    <t>Прочность на сжатие</t>
  </si>
  <si>
    <t>кН/см2</t>
  </si>
  <si>
    <t>n</t>
  </si>
  <si>
    <t>Количество слоев</t>
  </si>
  <si>
    <t>Кратковременная</t>
  </si>
  <si>
    <t xml:space="preserve">Длительная </t>
  </si>
  <si>
    <t>шт</t>
  </si>
  <si>
    <t>Диаметр</t>
  </si>
  <si>
    <t>Шаг</t>
  </si>
  <si>
    <t>кН</t>
  </si>
  <si>
    <t>ЭТО НЕСУЩАЯ СПОСОБНОСТЬ УГЛЕВОЛОКНА</t>
  </si>
  <si>
    <t>ПРОЧНОСТЬ</t>
  </si>
  <si>
    <t>ЖЕСТКОСТЬ</t>
  </si>
  <si>
    <t>Требуемое армирование A500C(из ЛИРЫ)</t>
  </si>
  <si>
    <t>Сталь</t>
  </si>
  <si>
    <t>Углепластик</t>
  </si>
  <si>
    <t>Должно быть меньше 1</t>
  </si>
  <si>
    <t>5 - максимум по нормам!(п. 8.9. СП 164)</t>
  </si>
  <si>
    <t>СРАВНИВАЕМ НЕСУЩУЮ СПОСОБНОСТЬ УГЛЕВОЛОКНА С ЭТИМ ЧИСЛОМ</t>
  </si>
  <si>
    <t>Если ленты идут в перехлест со сплошной наклейкой, то  количество слоев принимается по сумме!</t>
  </si>
  <si>
    <t>НЕ ЗАБУДЬ ПРОВЕРИТЬ КЛАСС БЕТОНА!!!!</t>
  </si>
  <si>
    <t xml:space="preserve"> 3,3 - максимум для лент шириной 300мм при наклейке на 1 п.м.</t>
  </si>
  <si>
    <t>Площадь арматуры As</t>
  </si>
  <si>
    <t>Если при 5 слоях больше 1 то делаем наклейку без зазоров или гидроизоляцию</t>
  </si>
  <si>
    <t xml:space="preserve">ФОРМУЛА RAf ДЛЯ ПЛИТЫ(НА 1 ПОГ. М.), ЕСЛИ ИНОЕ СЕЧЕНИЕ , ТО ВБИТЬ ПЛОЩАДЬРУКАМИ </t>
  </si>
  <si>
    <t>B25</t>
  </si>
  <si>
    <t>Таблица</t>
  </si>
  <si>
    <t>Расчётные сопротивления</t>
  </si>
  <si>
    <t>Бетон</t>
  </si>
  <si>
    <r>
      <t xml:space="preserve">Расчётные сопротивления </t>
    </r>
    <r>
      <rPr>
        <sz val="20"/>
        <color theme="1"/>
        <rFont val="Times New Roman"/>
        <family val="1"/>
        <charset val="204"/>
      </rPr>
      <t>R</t>
    </r>
    <r>
      <rPr>
        <vertAlign val="subscript"/>
        <sz val="20"/>
        <color theme="1"/>
        <rFont val="Times New Roman"/>
        <family val="1"/>
        <charset val="204"/>
      </rPr>
      <t>b</t>
    </r>
    <r>
      <rPr>
        <sz val="11"/>
        <color theme="1"/>
        <rFont val="Times New Roman"/>
        <family val="1"/>
        <charset val="204"/>
      </rPr>
      <t xml:space="preserve">, </t>
    </r>
    <r>
      <rPr>
        <sz val="20"/>
        <color theme="1"/>
        <rFont val="Times New Roman"/>
        <family val="1"/>
        <charset val="204"/>
      </rPr>
      <t>R</t>
    </r>
    <r>
      <rPr>
        <vertAlign val="subscript"/>
        <sz val="20"/>
        <color theme="1"/>
        <rFont val="Times New Roman"/>
        <family val="1"/>
        <charset val="204"/>
      </rPr>
      <t>bt</t>
    </r>
    <r>
      <rPr>
        <sz val="11"/>
        <color theme="1"/>
        <rFont val="Times New Roman"/>
        <family val="1"/>
        <charset val="204"/>
      </rPr>
      <t>, МПа для предельный состояний первой группы при классе бетона по прочности</t>
    </r>
  </si>
  <si>
    <r>
      <t xml:space="preserve">Значение начального модуля упругости при сжатии и растяжении </t>
    </r>
    <r>
      <rPr>
        <sz val="20"/>
        <color theme="1"/>
        <rFont val="Times New Roman"/>
        <family val="1"/>
        <charset val="204"/>
      </rPr>
      <t>E</t>
    </r>
    <r>
      <rPr>
        <vertAlign val="subscript"/>
        <sz val="20"/>
        <color theme="1"/>
        <rFont val="Times New Roman"/>
        <family val="1"/>
        <charset val="204"/>
      </rPr>
      <t>b</t>
    </r>
    <r>
      <rPr>
        <sz val="11"/>
        <color theme="1"/>
        <rFont val="Times New Roman"/>
        <family val="1"/>
        <charset val="204"/>
      </rPr>
      <t>, МПа при классе бетона по прочности на сжатие</t>
    </r>
  </si>
  <si>
    <t>Вид сопротивления</t>
  </si>
  <si>
    <t>B1.5</t>
  </si>
  <si>
    <t>B2</t>
  </si>
  <si>
    <t>B2.5</t>
  </si>
  <si>
    <t>B3.5</t>
  </si>
  <si>
    <t>B5</t>
  </si>
  <si>
    <t>B7.5</t>
  </si>
  <si>
    <t>B10</t>
  </si>
  <si>
    <t>B12.5</t>
  </si>
  <si>
    <t>B15</t>
  </si>
  <si>
    <t>B20</t>
  </si>
  <si>
    <t>B30</t>
  </si>
  <si>
    <t>B35</t>
  </si>
  <si>
    <t>B45</t>
  </si>
  <si>
    <t>B50</t>
  </si>
  <si>
    <t>B55</t>
  </si>
  <si>
    <t>B60</t>
  </si>
  <si>
    <t>B70</t>
  </si>
  <si>
    <t>B80</t>
  </si>
  <si>
    <t>B90</t>
  </si>
  <si>
    <t>B100</t>
  </si>
  <si>
    <t>Сжатие осевое (призменная прочность)</t>
  </si>
  <si>
    <r>
      <t>R</t>
    </r>
    <r>
      <rPr>
        <vertAlign val="subscript"/>
        <sz val="20"/>
        <color theme="1"/>
        <rFont val="Times New Roman"/>
        <family val="1"/>
        <charset val="204"/>
      </rPr>
      <t>b</t>
    </r>
  </si>
  <si>
    <t>Тяжёлый, мелкозернистый и напрягающий</t>
  </si>
  <si>
    <t>Тяжёлый</t>
  </si>
  <si>
    <t>Лёгкий</t>
  </si>
  <si>
    <t>Мелкозернистый группы А (естественного твердения)</t>
  </si>
  <si>
    <t>Ячеистый</t>
  </si>
  <si>
    <t>Мелкозернистый группы Б (автоклавного твердения)</t>
  </si>
  <si>
    <t>Растяжение осевое</t>
  </si>
  <si>
    <r>
      <t>R</t>
    </r>
    <r>
      <rPr>
        <vertAlign val="subscript"/>
        <sz val="20"/>
        <color theme="1"/>
        <rFont val="Times New Roman"/>
        <family val="1"/>
        <charset val="204"/>
      </rPr>
      <t>bt</t>
    </r>
  </si>
  <si>
    <t>Лёгкий и поризованный марки по средней плотности D800</t>
  </si>
  <si>
    <t>Лёгкий и поризованный марки по средней плотности D1000</t>
  </si>
  <si>
    <t>Лёгкий и поризованный марки по средней плотности D1200</t>
  </si>
  <si>
    <t>Лёгкий и поризованный марки по средней плотности D1400</t>
  </si>
  <si>
    <t>Лёгкий и поризованный марки по средней плотности D1600</t>
  </si>
  <si>
    <t>Относительная деформация сжатого бетона</t>
  </si>
  <si>
    <r>
      <t>ε</t>
    </r>
    <r>
      <rPr>
        <vertAlign val="subscript"/>
        <sz val="20"/>
        <color rgb="FF000000"/>
        <rFont val="Times New Roman"/>
        <family val="1"/>
        <charset val="204"/>
      </rPr>
      <t>b2</t>
    </r>
  </si>
  <si>
    <t>Лёгкий и поризованный марки по средней плотности D1800</t>
  </si>
  <si>
    <t>Характеристика сжатой зоны бетона</t>
  </si>
  <si>
    <t>ω</t>
  </si>
  <si>
    <t>Лёгкий и поризованный марки по средней плотности D2000</t>
  </si>
  <si>
    <t>Ячеистый автоклавного твердения марки по средней плотности D500</t>
  </si>
  <si>
    <t>Ячеистый автоклавного твердения марки по средней плотности D600</t>
  </si>
  <si>
    <t>Ячеистый автоклавного твердения марки по средней плотности D700</t>
  </si>
  <si>
    <t>Ячеистый автоклавного твердения марки по средней плотности D800</t>
  </si>
  <si>
    <t>Ячеистый автоклавного твердения марки по средней плотности D900</t>
  </si>
  <si>
    <t>Ячеистый автоклавного твердения марки по средней плотности D1000</t>
  </si>
  <si>
    <t>Ячеистый автоклавного твердения марки по средней плотности D1100</t>
  </si>
  <si>
    <t>Ячеистый автоклавного твердения марки по средней плотности D1200</t>
  </si>
  <si>
    <t>К-ент ползучести тяжёлого бетона</t>
  </si>
  <si>
    <t>Отн. влажн. воздуха</t>
  </si>
  <si>
    <t>%</t>
  </si>
  <si>
    <t>Выше</t>
  </si>
  <si>
    <r>
      <t>φ</t>
    </r>
    <r>
      <rPr>
        <i/>
        <vertAlign val="subscript"/>
        <sz val="20"/>
        <color theme="1"/>
        <rFont val="Times New Roman"/>
        <family val="1"/>
        <charset val="204"/>
      </rPr>
      <t>b,cr</t>
    </r>
  </si>
  <si>
    <t>СП 63</t>
  </si>
  <si>
    <t xml:space="preserve"> </t>
  </si>
  <si>
    <t>кв. см</t>
  </si>
  <si>
    <t>Огнезащита UMT FP-90 МАКСИМУМ 180 МИНУТ</t>
  </si>
  <si>
    <t>ДОЛЖНО БЫТЬ МЕНЬШЕ 1</t>
  </si>
  <si>
    <t>Коэффициент использования по жесткости</t>
  </si>
  <si>
    <t>Не используется в алгоритме</t>
  </si>
  <si>
    <t>Из испытаний</t>
  </si>
  <si>
    <t>Rf Af</t>
  </si>
  <si>
    <t>Количество лент на 1 пог.м. (плита)</t>
  </si>
  <si>
    <t>ДОЛЖНО БЫТЬ МЕНЬШЕ 1, ЕСЛИ БОЛЬШЕ, ТО ПРОЧНОСТЬ НЕ ВЫПОЛНЯЕТСЯ</t>
  </si>
  <si>
    <t>Ef Ff</t>
  </si>
  <si>
    <t>Es Fs</t>
  </si>
  <si>
    <t>Rs As</t>
  </si>
  <si>
    <t>Модуль упругости композита по испытаниям</t>
  </si>
  <si>
    <t>Прочность на растяжение по испытаниям</t>
  </si>
  <si>
    <t>Расчетная толщина слоя tf,мм</t>
  </si>
  <si>
    <t>Коэффициент К2 соотн. h0 стал. Арм. к h0 углев.</t>
  </si>
  <si>
    <t>Коээфициент К1 повреждения углеволокна отверстиями</t>
  </si>
  <si>
    <t>Коэффициент использования по прочности</t>
  </si>
  <si>
    <t>МОЖНО ВБИТЬ ВРУЧНУЮ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</si>
</sst>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vertAlign val="subscript"/>
      <sz val="20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vertAlign val="subscript"/>
      <sz val="20"/>
      <color rgb="FF000000"/>
      <name val="Times New Roman"/>
      <family val="1"/>
      <charset val="204"/>
    </font>
    <font>
      <i/>
      <vertAlign val="subscript"/>
      <sz val="20"/>
      <color theme="1"/>
      <name val="Times New Roman"/>
      <family val="1"/>
      <charset val="204"/>
    </font>
    <font>
      <sz val="16"/>
      <color theme="1"/>
      <name val="ISOCPEUR"/>
      <family val="2"/>
      <charset val="204"/>
    </font>
    <font>
      <sz val="16"/>
      <color rgb="FFFF0000"/>
      <name val="ISOCPEUR"/>
      <family val="2"/>
      <charset val="204"/>
    </font>
    <font>
      <b/>
      <sz val="28"/>
      <color theme="1"/>
      <name val="ISOCPEUR"/>
      <family val="2"/>
      <charset val="204"/>
    </font>
    <font>
      <b/>
      <sz val="18"/>
      <color theme="1"/>
      <name val="ISOCPEU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2" fillId="0" borderId="9" xfId="0" applyFont="1" applyBorder="1"/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4" fillId="0" borderId="13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0" fontId="2" fillId="0" borderId="21" xfId="0" applyFont="1" applyBorder="1" applyAlignment="1">
      <alignment horizontal="center"/>
    </xf>
    <xf numFmtId="0" fontId="1" fillId="0" borderId="15" xfId="0" applyFont="1" applyBorder="1"/>
    <xf numFmtId="0" fontId="1" fillId="0" borderId="19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7" borderId="0" xfId="0" applyFont="1" applyFill="1"/>
    <xf numFmtId="0" fontId="7" fillId="3" borderId="0" xfId="0" applyFont="1" applyFill="1"/>
    <xf numFmtId="0" fontId="8" fillId="0" borderId="0" xfId="0" applyFont="1"/>
    <xf numFmtId="0" fontId="7" fillId="5" borderId="0" xfId="0" applyFont="1" applyFill="1"/>
    <xf numFmtId="1" fontId="7" fillId="0" borderId="0" xfId="0" applyNumberFormat="1" applyFont="1"/>
    <xf numFmtId="0" fontId="7" fillId="2" borderId="0" xfId="0" applyFont="1" applyFill="1"/>
    <xf numFmtId="0" fontId="7" fillId="4" borderId="0" xfId="0" applyFont="1" applyFill="1"/>
    <xf numFmtId="0" fontId="7" fillId="6" borderId="0" xfId="0" applyFont="1" applyFill="1"/>
    <xf numFmtId="0" fontId="7" fillId="4" borderId="0" xfId="0" applyFont="1" applyFill="1" applyAlignment="1">
      <alignment horizontal="center"/>
    </xf>
    <xf numFmtId="2" fontId="9" fillId="0" borderId="0" xfId="0" applyNumberFormat="1" applyFont="1"/>
    <xf numFmtId="0" fontId="7" fillId="8" borderId="0" xfId="0" applyFont="1" applyFill="1"/>
    <xf numFmtId="0" fontId="10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336174</xdr:colOff>
      <xdr:row>8</xdr:row>
      <xdr:rowOff>100854</xdr:rowOff>
    </xdr:from>
    <xdr:to>
      <xdr:col>4</xdr:col>
      <xdr:colOff>1949821</xdr:colOff>
      <xdr:row>10</xdr:row>
      <xdr:rowOff>201706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DC52656-47CC-4E72-8675-8D822D0E2E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31" t="16604" r="8808" b="11492"/>
        <a:stretch/>
      </xdr:blipFill>
      <xdr:spPr>
        <a:xfrm>
          <a:off x="2756645" y="2162736"/>
          <a:ext cx="1613647" cy="616323"/>
        </a:xfrm>
        <a:prstGeom prst="rect">
          <a:avLst/>
        </a:prstGeom>
      </xdr:spPr>
    </xdr:pic>
    <xdr:clientData/>
  </xdr:twoCellAnchor>
  <xdr:twoCellAnchor editAs="oneCell">
    <xdr:from>
      <xdr:col>4</xdr:col>
      <xdr:colOff>1018054</xdr:colOff>
      <xdr:row>11</xdr:row>
      <xdr:rowOff>219634</xdr:rowOff>
    </xdr:from>
    <xdr:to>
      <xdr:col>4</xdr:col>
      <xdr:colOff>1332340</xdr:colOff>
      <xdr:row>13</xdr:row>
      <xdr:rowOff>27973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2839AF2-6101-455D-A035-3D9EC021E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8525" y="3054722"/>
          <a:ext cx="314286" cy="323810"/>
        </a:xfrm>
        <a:prstGeom prst="rect">
          <a:avLst/>
        </a:prstGeom>
      </xdr:spPr>
    </xdr:pic>
    <xdr:clientData/>
  </xdr:twoCellAnchor>
  <xdr:twoCellAnchor editAs="oneCell">
    <xdr:from>
      <xdr:col>4</xdr:col>
      <xdr:colOff>993961</xdr:colOff>
      <xdr:row>13</xdr:row>
      <xdr:rowOff>219075</xdr:rowOff>
    </xdr:from>
    <xdr:to>
      <xdr:col>4</xdr:col>
      <xdr:colOff>1336818</xdr:colOff>
      <xdr:row>15</xdr:row>
      <xdr:rowOff>8367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5D061E6-ED71-41E1-A90C-40FE5A047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14432" y="3569634"/>
          <a:ext cx="342857" cy="3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515471</xdr:colOff>
      <xdr:row>16</xdr:row>
      <xdr:rowOff>112059</xdr:rowOff>
    </xdr:from>
    <xdr:to>
      <xdr:col>4</xdr:col>
      <xdr:colOff>2185148</xdr:colOff>
      <xdr:row>18</xdr:row>
      <xdr:rowOff>201706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31C3464-D636-434E-8279-11F38BBFFF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14" t="11911" r="8696" b="9647"/>
        <a:stretch/>
      </xdr:blipFill>
      <xdr:spPr>
        <a:xfrm>
          <a:off x="2330824" y="4235824"/>
          <a:ext cx="2274795" cy="605117"/>
        </a:xfrm>
        <a:prstGeom prst="rect">
          <a:avLst/>
        </a:prstGeom>
      </xdr:spPr>
    </xdr:pic>
    <xdr:clientData/>
  </xdr:twoCellAnchor>
  <xdr:twoCellAnchor editAs="oneCell">
    <xdr:from>
      <xdr:col>4</xdr:col>
      <xdr:colOff>616322</xdr:colOff>
      <xdr:row>20</xdr:row>
      <xdr:rowOff>134470</xdr:rowOff>
    </xdr:from>
    <xdr:to>
      <xdr:col>4</xdr:col>
      <xdr:colOff>1535205</xdr:colOff>
      <xdr:row>22</xdr:row>
      <xdr:rowOff>201054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1AB1955-C63F-495C-90EB-CE7A5756E4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8787" t="21646" r="13735"/>
        <a:stretch/>
      </xdr:blipFill>
      <xdr:spPr>
        <a:xfrm>
          <a:off x="3036793" y="5289176"/>
          <a:ext cx="918883" cy="582054"/>
        </a:xfrm>
        <a:prstGeom prst="rect">
          <a:avLst/>
        </a:prstGeom>
      </xdr:spPr>
    </xdr:pic>
    <xdr:clientData/>
  </xdr:twoCellAnchor>
  <xdr:twoCellAnchor editAs="oneCell">
    <xdr:from>
      <xdr:col>10</xdr:col>
      <xdr:colOff>403411</xdr:colOff>
      <xdr:row>8</xdr:row>
      <xdr:rowOff>57150</xdr:rowOff>
    </xdr:from>
    <xdr:to>
      <xdr:col>13</xdr:col>
      <xdr:colOff>246530</xdr:colOff>
      <xdr:row>10</xdr:row>
      <xdr:rowOff>160727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0528B84-8D24-4581-BB7F-B459A3A068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8202" r="9576"/>
        <a:stretch/>
      </xdr:blipFill>
      <xdr:spPr>
        <a:xfrm>
          <a:off x="8527676" y="2119032"/>
          <a:ext cx="1658472" cy="619048"/>
        </a:xfrm>
        <a:prstGeom prst="rect">
          <a:avLst/>
        </a:prstGeom>
      </xdr:spPr>
    </xdr:pic>
    <xdr:clientData/>
  </xdr:twoCellAnchor>
  <xdr:twoCellAnchor editAs="oneCell">
    <xdr:from>
      <xdr:col>25</xdr:col>
      <xdr:colOff>11207</xdr:colOff>
      <xdr:row>12</xdr:row>
      <xdr:rowOff>44822</xdr:rowOff>
    </xdr:from>
    <xdr:to>
      <xdr:col>36</xdr:col>
      <xdr:colOff>272233</xdr:colOff>
      <xdr:row>15</xdr:row>
      <xdr:rowOff>78440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DA184F44-2485-497B-BB83-9F93BDFD3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60589" y="3137646"/>
          <a:ext cx="6917321" cy="806823"/>
        </a:xfrm>
        <a:prstGeom prst="rect">
          <a:avLst/>
        </a:prstGeom>
      </xdr:spPr>
    </xdr:pic>
    <xdr:clientData/>
  </xdr:twoCellAnchor>
  <xdr:twoCellAnchor editAs="oneCell">
    <xdr:from>
      <xdr:col>25</xdr:col>
      <xdr:colOff>100853</xdr:colOff>
      <xdr:row>6</xdr:row>
      <xdr:rowOff>22412</xdr:rowOff>
    </xdr:from>
    <xdr:to>
      <xdr:col>37</xdr:col>
      <xdr:colOff>220393</xdr:colOff>
      <xdr:row>10</xdr:row>
      <xdr:rowOff>181947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28977F12-334F-490A-BB23-7354EC2ED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450235" y="1568824"/>
          <a:ext cx="7380952" cy="1190476"/>
        </a:xfrm>
        <a:prstGeom prst="rect">
          <a:avLst/>
        </a:prstGeom>
      </xdr:spPr>
    </xdr:pic>
    <xdr:clientData/>
  </xdr:twoCellAnchor>
  <xdr:twoCellAnchor editAs="oneCell">
    <xdr:from>
      <xdr:col>25</xdr:col>
      <xdr:colOff>44824</xdr:colOff>
      <xdr:row>17</xdr:row>
      <xdr:rowOff>145676</xdr:rowOff>
    </xdr:from>
    <xdr:to>
      <xdr:col>36</xdr:col>
      <xdr:colOff>293291</xdr:colOff>
      <xdr:row>33</xdr:row>
      <xdr:rowOff>240959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7549BE0-E6D1-4F65-9E36-35D989D00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394206" y="4527176"/>
          <a:ext cx="6904762" cy="4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D3239-574E-4FD0-924A-56EC5C4482B1}">
  <dimension ref="D7:BU45"/>
  <sheetViews>
    <sheetView topLeftCell="D6" zoomScale="70" zoomScaleNormal="70" workbookViewId="0">
      <selection activeCell="AB29" sqref="AB29"/>
    </sheetView>
  </sheetViews>
  <sheetFormatPr defaultRowHeight="15" x14ac:dyDescent="0.25"/>
  <cols>
    <col min="1" max="16384" width="9.140625" style="1"/>
  </cols>
  <sheetData>
    <row r="7" spans="4:73" x14ac:dyDescent="0.25">
      <c r="D7" s="1" t="s">
        <v>93</v>
      </c>
      <c r="E7" s="1" t="s">
        <v>33</v>
      </c>
      <c r="F7" s="2">
        <v>6.8</v>
      </c>
      <c r="G7" s="1" t="s">
        <v>34</v>
      </c>
      <c r="AP7" s="1" t="s">
        <v>33</v>
      </c>
      <c r="AQ7" s="2">
        <v>2.7</v>
      </c>
    </row>
    <row r="8" spans="4:73" ht="15.75" thickBot="1" x14ac:dyDescent="0.3"/>
    <row r="9" spans="4:73" ht="29.25" x14ac:dyDescent="0.5">
      <c r="E9" s="3" t="s">
        <v>35</v>
      </c>
      <c r="F9" s="4"/>
      <c r="G9" s="4"/>
      <c r="H9" s="4"/>
      <c r="I9" s="4"/>
      <c r="J9" s="4"/>
      <c r="K9" s="4"/>
      <c r="L9" s="4"/>
      <c r="M9" s="4"/>
      <c r="N9" s="5" t="s">
        <v>36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6"/>
      <c r="AP9" s="7" t="s">
        <v>35</v>
      </c>
      <c r="AQ9" s="8"/>
      <c r="AR9" s="8"/>
      <c r="AS9" s="8"/>
      <c r="AT9" s="8"/>
      <c r="AU9" s="8"/>
      <c r="AV9" s="8"/>
      <c r="AW9" s="8"/>
      <c r="AX9" s="8"/>
      <c r="AY9" s="8" t="s">
        <v>37</v>
      </c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9"/>
    </row>
    <row r="10" spans="4:73" x14ac:dyDescent="0.25">
      <c r="E10" s="10"/>
      <c r="N10" s="11"/>
      <c r="AK10" s="12"/>
      <c r="AP10" s="11"/>
      <c r="AY10" s="11"/>
    </row>
    <row r="11" spans="4:73" x14ac:dyDescent="0.25">
      <c r="E11" s="13" t="s">
        <v>38</v>
      </c>
      <c r="F11" s="14"/>
      <c r="G11" s="14"/>
      <c r="H11" s="14"/>
      <c r="I11" s="14"/>
      <c r="J11" s="14"/>
      <c r="K11" s="14"/>
      <c r="L11" s="14"/>
      <c r="M11" s="14"/>
      <c r="N11" s="15" t="s">
        <v>39</v>
      </c>
      <c r="O11" s="16" t="s">
        <v>40</v>
      </c>
      <c r="P11" s="16" t="s">
        <v>41</v>
      </c>
      <c r="Q11" s="16" t="s">
        <v>42</v>
      </c>
      <c r="R11" s="16" t="s">
        <v>43</v>
      </c>
      <c r="S11" s="16" t="s">
        <v>44</v>
      </c>
      <c r="T11" s="16" t="s">
        <v>45</v>
      </c>
      <c r="U11" s="16" t="s">
        <v>46</v>
      </c>
      <c r="V11" s="16" t="s">
        <v>47</v>
      </c>
      <c r="W11" s="16" t="s">
        <v>48</v>
      </c>
      <c r="X11" s="16" t="s">
        <v>32</v>
      </c>
      <c r="Y11" s="16" t="s">
        <v>49</v>
      </c>
      <c r="Z11" s="16" t="s">
        <v>50</v>
      </c>
      <c r="AA11" s="16" t="s">
        <v>6</v>
      </c>
      <c r="AB11" s="16" t="s">
        <v>51</v>
      </c>
      <c r="AC11" s="16" t="s">
        <v>52</v>
      </c>
      <c r="AD11" s="16" t="s">
        <v>53</v>
      </c>
      <c r="AE11" s="16" t="s">
        <v>54</v>
      </c>
      <c r="AF11" s="16" t="s">
        <v>55</v>
      </c>
      <c r="AG11" s="16" t="s">
        <v>56</v>
      </c>
      <c r="AH11" s="16" t="s">
        <v>57</v>
      </c>
      <c r="AI11" s="16" t="s">
        <v>58</v>
      </c>
      <c r="AJ11" s="16"/>
      <c r="AK11" s="17">
        <v>1</v>
      </c>
      <c r="AP11" s="18"/>
      <c r="AQ11" s="14"/>
      <c r="AR11" s="14"/>
      <c r="AS11" s="14"/>
      <c r="AT11" s="14"/>
      <c r="AU11" s="14"/>
      <c r="AV11" s="14"/>
      <c r="AW11" s="14"/>
      <c r="AX11" s="14"/>
      <c r="AY11" s="15" t="s">
        <v>39</v>
      </c>
      <c r="AZ11" s="16" t="s">
        <v>40</v>
      </c>
      <c r="BA11" s="16" t="s">
        <v>41</v>
      </c>
      <c r="BB11" s="16" t="s">
        <v>42</v>
      </c>
      <c r="BC11" s="16" t="s">
        <v>43</v>
      </c>
      <c r="BD11" s="16" t="s">
        <v>44</v>
      </c>
      <c r="BE11" s="16" t="s">
        <v>45</v>
      </c>
      <c r="BF11" s="16" t="s">
        <v>46</v>
      </c>
      <c r="BG11" s="16" t="s">
        <v>47</v>
      </c>
      <c r="BH11" s="16" t="s">
        <v>48</v>
      </c>
      <c r="BI11" s="16" t="s">
        <v>32</v>
      </c>
      <c r="BJ11" s="16" t="s">
        <v>49</v>
      </c>
      <c r="BK11" s="16" t="s">
        <v>50</v>
      </c>
      <c r="BL11" s="16" t="s">
        <v>6</v>
      </c>
      <c r="BM11" s="16" t="s">
        <v>51</v>
      </c>
      <c r="BN11" s="16" t="s">
        <v>52</v>
      </c>
      <c r="BO11" s="16" t="s">
        <v>53</v>
      </c>
      <c r="BP11" s="16" t="s">
        <v>54</v>
      </c>
      <c r="BQ11" s="16" t="s">
        <v>55</v>
      </c>
      <c r="BR11" s="16" t="s">
        <v>56</v>
      </c>
      <c r="BS11" s="16" t="s">
        <v>57</v>
      </c>
      <c r="BT11" s="16" t="s">
        <v>58</v>
      </c>
    </row>
    <row r="12" spans="4:73" x14ac:dyDescent="0.25">
      <c r="E12" s="10"/>
      <c r="I12" s="19"/>
      <c r="J12" s="19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17">
        <v>2</v>
      </c>
      <c r="AP12" s="11"/>
      <c r="AT12" s="19"/>
      <c r="AU12" s="19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</row>
    <row r="13" spans="4:73" ht="29.25" x14ac:dyDescent="0.5">
      <c r="E13" s="10" t="s">
        <v>59</v>
      </c>
      <c r="I13" s="21" t="s">
        <v>60</v>
      </c>
      <c r="J13" s="11" t="s">
        <v>61</v>
      </c>
      <c r="N13" s="20"/>
      <c r="O13" s="20"/>
      <c r="P13" s="20"/>
      <c r="Q13" s="20">
        <v>2.1</v>
      </c>
      <c r="R13" s="20">
        <v>2.8</v>
      </c>
      <c r="S13" s="20">
        <v>4.5</v>
      </c>
      <c r="T13" s="20">
        <v>6</v>
      </c>
      <c r="U13" s="20">
        <v>7.5</v>
      </c>
      <c r="V13" s="20">
        <v>8.5</v>
      </c>
      <c r="W13" s="20">
        <v>11.5</v>
      </c>
      <c r="X13" s="20">
        <v>14.5</v>
      </c>
      <c r="Y13" s="20">
        <v>17</v>
      </c>
      <c r="Z13" s="20">
        <v>19.5</v>
      </c>
      <c r="AA13" s="20">
        <v>22</v>
      </c>
      <c r="AB13" s="20">
        <v>25</v>
      </c>
      <c r="AC13" s="20">
        <v>27.5</v>
      </c>
      <c r="AD13" s="20">
        <v>30</v>
      </c>
      <c r="AE13" s="20">
        <v>33</v>
      </c>
      <c r="AF13" s="20">
        <v>37</v>
      </c>
      <c r="AG13" s="20">
        <v>41</v>
      </c>
      <c r="AH13" s="20">
        <v>44</v>
      </c>
      <c r="AI13" s="20">
        <v>47.5</v>
      </c>
      <c r="AJ13" s="20"/>
      <c r="AK13" s="17">
        <v>3</v>
      </c>
      <c r="AP13" s="18" t="s">
        <v>62</v>
      </c>
      <c r="AQ13" s="14"/>
      <c r="AR13" s="14"/>
      <c r="AS13" s="14"/>
      <c r="AT13" s="14"/>
      <c r="AU13" s="14"/>
      <c r="AV13" s="14"/>
      <c r="AW13" s="14"/>
      <c r="AX13" s="14"/>
      <c r="AY13" s="18"/>
      <c r="AZ13" s="14"/>
      <c r="BA13" s="14"/>
      <c r="BB13" s="16">
        <v>9500</v>
      </c>
      <c r="BC13" s="16">
        <v>13000</v>
      </c>
      <c r="BD13" s="16">
        <v>16000</v>
      </c>
      <c r="BE13" s="16">
        <v>19000</v>
      </c>
      <c r="BF13" s="16">
        <v>21500</v>
      </c>
      <c r="BG13" s="16">
        <v>24000</v>
      </c>
      <c r="BH13" s="16">
        <v>27500</v>
      </c>
      <c r="BI13" s="16">
        <v>30000</v>
      </c>
      <c r="BJ13" s="16">
        <v>32500</v>
      </c>
      <c r="BK13" s="16">
        <v>34500</v>
      </c>
      <c r="BL13" s="16">
        <v>36000</v>
      </c>
      <c r="BM13" s="16">
        <v>37000</v>
      </c>
      <c r="BN13" s="16">
        <v>38000</v>
      </c>
      <c r="BO13" s="16">
        <v>39000</v>
      </c>
      <c r="BP13" s="16">
        <v>39500</v>
      </c>
      <c r="BQ13" s="16">
        <v>41000</v>
      </c>
      <c r="BR13" s="16">
        <v>42000</v>
      </c>
      <c r="BS13" s="16">
        <v>42500</v>
      </c>
      <c r="BT13" s="16">
        <v>43000</v>
      </c>
    </row>
    <row r="14" spans="4:73" x14ac:dyDescent="0.25">
      <c r="E14" s="10"/>
      <c r="I14" s="11"/>
      <c r="J14" s="11" t="s">
        <v>63</v>
      </c>
      <c r="N14" s="20"/>
      <c r="O14" s="20"/>
      <c r="P14" s="20">
        <v>1.5</v>
      </c>
      <c r="Q14" s="20">
        <v>2.1</v>
      </c>
      <c r="R14" s="20">
        <v>2.8</v>
      </c>
      <c r="S14" s="20">
        <v>4.5</v>
      </c>
      <c r="T14" s="20">
        <v>6</v>
      </c>
      <c r="U14" s="20">
        <v>7.5</v>
      </c>
      <c r="V14" s="20">
        <v>8.5</v>
      </c>
      <c r="W14" s="20">
        <v>11.5</v>
      </c>
      <c r="X14" s="20">
        <v>14.5</v>
      </c>
      <c r="Y14" s="20">
        <v>17</v>
      </c>
      <c r="Z14" s="20">
        <v>19.5</v>
      </c>
      <c r="AA14" s="20">
        <v>22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17">
        <v>4</v>
      </c>
      <c r="AP14" s="7" t="s">
        <v>64</v>
      </c>
      <c r="AQ14" s="8"/>
      <c r="AR14" s="8"/>
      <c r="AS14" s="8"/>
      <c r="AT14" s="8"/>
      <c r="AU14" s="8"/>
      <c r="AV14" s="8"/>
      <c r="AW14" s="8"/>
      <c r="AX14" s="8"/>
      <c r="AY14" s="7"/>
      <c r="AZ14" s="8"/>
      <c r="BA14" s="8"/>
      <c r="BB14" s="22">
        <v>7000</v>
      </c>
      <c r="BC14" s="22">
        <v>10000</v>
      </c>
      <c r="BD14" s="22">
        <v>13500</v>
      </c>
      <c r="BE14" s="22">
        <v>15500</v>
      </c>
      <c r="BF14" s="22">
        <v>17500</v>
      </c>
      <c r="BG14" s="22">
        <v>19500</v>
      </c>
      <c r="BH14" s="22">
        <v>22000</v>
      </c>
      <c r="BI14" s="22">
        <v>24000</v>
      </c>
      <c r="BJ14" s="22">
        <v>26000</v>
      </c>
      <c r="BK14" s="22">
        <v>27500</v>
      </c>
      <c r="BL14" s="22">
        <v>28500</v>
      </c>
      <c r="BM14" s="22"/>
      <c r="BN14" s="22"/>
      <c r="BO14" s="22"/>
      <c r="BP14" s="22"/>
      <c r="BQ14" s="22"/>
      <c r="BR14" s="22"/>
      <c r="BS14" s="22"/>
      <c r="BT14" s="22"/>
    </row>
    <row r="15" spans="4:73" x14ac:dyDescent="0.25">
      <c r="E15" s="13"/>
      <c r="F15" s="14"/>
      <c r="G15" s="14"/>
      <c r="H15" s="14"/>
      <c r="I15" s="18"/>
      <c r="J15" s="18" t="s">
        <v>65</v>
      </c>
      <c r="K15" s="14"/>
      <c r="L15" s="14"/>
      <c r="M15" s="23"/>
      <c r="N15" s="20">
        <v>0.95</v>
      </c>
      <c r="O15" s="20">
        <v>1.3</v>
      </c>
      <c r="P15" s="20">
        <v>1.6</v>
      </c>
      <c r="Q15" s="20">
        <v>2.2000000000000002</v>
      </c>
      <c r="R15" s="20">
        <v>3.1</v>
      </c>
      <c r="S15" s="20">
        <v>4.5999999999999996</v>
      </c>
      <c r="T15" s="20">
        <v>6</v>
      </c>
      <c r="U15" s="20">
        <v>7</v>
      </c>
      <c r="V15" s="20">
        <v>7.5</v>
      </c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17">
        <v>5</v>
      </c>
      <c r="AP15" s="11" t="s">
        <v>66</v>
      </c>
      <c r="AY15" s="11"/>
      <c r="BB15" s="2"/>
      <c r="BC15" s="2"/>
      <c r="BD15" s="2"/>
      <c r="BE15" s="2"/>
      <c r="BF15" s="2"/>
      <c r="BG15" s="2">
        <v>16500</v>
      </c>
      <c r="BH15" s="2">
        <v>18000</v>
      </c>
      <c r="BI15" s="2">
        <v>19500</v>
      </c>
      <c r="BJ15" s="2">
        <v>21000</v>
      </c>
      <c r="BK15" s="2">
        <v>22000</v>
      </c>
      <c r="BL15" s="2">
        <v>23000</v>
      </c>
      <c r="BM15" s="2">
        <v>23500</v>
      </c>
      <c r="BN15" s="2">
        <v>24000</v>
      </c>
      <c r="BO15" s="2">
        <v>24500</v>
      </c>
      <c r="BP15" s="2">
        <v>25000</v>
      </c>
      <c r="BQ15" s="2"/>
      <c r="BR15" s="2"/>
      <c r="BS15" s="2"/>
      <c r="BT15" s="2"/>
    </row>
    <row r="16" spans="4:73" ht="29.25" x14ac:dyDescent="0.5">
      <c r="E16" s="10" t="s">
        <v>67</v>
      </c>
      <c r="I16" s="21" t="s">
        <v>68</v>
      </c>
      <c r="J16" s="11" t="s">
        <v>61</v>
      </c>
      <c r="N16" s="20"/>
      <c r="O16" s="20"/>
      <c r="P16" s="20"/>
      <c r="Q16" s="20">
        <v>0.26</v>
      </c>
      <c r="R16" s="20">
        <v>0.37</v>
      </c>
      <c r="S16" s="20">
        <v>0.48</v>
      </c>
      <c r="T16" s="20">
        <v>0.56000000000000005</v>
      </c>
      <c r="U16" s="20">
        <v>0.66</v>
      </c>
      <c r="V16" s="20">
        <v>0.75</v>
      </c>
      <c r="W16" s="20">
        <v>0.9</v>
      </c>
      <c r="X16" s="20">
        <v>1.05</v>
      </c>
      <c r="Y16" s="20">
        <v>1.1499999999999999</v>
      </c>
      <c r="Z16" s="20">
        <v>1.3</v>
      </c>
      <c r="AA16" s="20">
        <v>1.4</v>
      </c>
      <c r="AB16" s="20">
        <v>1.5</v>
      </c>
      <c r="AC16" s="20">
        <v>1.6</v>
      </c>
      <c r="AD16" s="20">
        <v>1.7</v>
      </c>
      <c r="AE16" s="20">
        <v>1.8</v>
      </c>
      <c r="AF16" s="20">
        <v>1.9</v>
      </c>
      <c r="AG16" s="20">
        <v>2.1</v>
      </c>
      <c r="AH16" s="20">
        <v>2.15</v>
      </c>
      <c r="AI16" s="20">
        <v>2.2000000000000002</v>
      </c>
      <c r="AJ16" s="20"/>
      <c r="AK16" s="17">
        <v>6</v>
      </c>
      <c r="AP16" s="11" t="s">
        <v>69</v>
      </c>
      <c r="AX16" s="1">
        <v>800</v>
      </c>
      <c r="AY16" s="11"/>
      <c r="BA16" s="2">
        <v>4000</v>
      </c>
      <c r="BB16" s="2">
        <v>4500</v>
      </c>
      <c r="BC16" s="2">
        <v>5000</v>
      </c>
      <c r="BD16" s="2">
        <v>5500</v>
      </c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5:72" x14ac:dyDescent="0.25">
      <c r="E17" s="10"/>
      <c r="I17" s="11"/>
      <c r="J17" s="11" t="s">
        <v>63</v>
      </c>
      <c r="N17" s="20"/>
      <c r="O17" s="20"/>
      <c r="P17" s="20">
        <v>0.2</v>
      </c>
      <c r="Q17" s="20">
        <v>0.26</v>
      </c>
      <c r="R17" s="20">
        <v>0.37</v>
      </c>
      <c r="S17" s="20">
        <v>0.48</v>
      </c>
      <c r="T17" s="20">
        <v>0.56000000000000005</v>
      </c>
      <c r="U17" s="20">
        <v>0.66</v>
      </c>
      <c r="V17" s="20">
        <v>0.75</v>
      </c>
      <c r="W17" s="20">
        <v>0.9</v>
      </c>
      <c r="X17" s="20">
        <v>1.05</v>
      </c>
      <c r="Y17" s="20">
        <v>1.1499999999999999</v>
      </c>
      <c r="Z17" s="20">
        <v>1.3</v>
      </c>
      <c r="AA17" s="20">
        <v>1.4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17">
        <v>7</v>
      </c>
      <c r="AP17" s="11" t="s">
        <v>70</v>
      </c>
      <c r="AX17" s="1">
        <v>100</v>
      </c>
      <c r="AY17" s="11"/>
      <c r="BA17" s="2">
        <v>5000</v>
      </c>
      <c r="BB17" s="2">
        <v>5500</v>
      </c>
      <c r="BC17" s="2">
        <v>6300</v>
      </c>
      <c r="BD17" s="2">
        <v>7200</v>
      </c>
      <c r="BE17" s="2">
        <v>8000</v>
      </c>
      <c r="BF17" s="2">
        <v>8400</v>
      </c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pans="5:72" x14ac:dyDescent="0.25">
      <c r="E18" s="13"/>
      <c r="F18" s="14"/>
      <c r="G18" s="14"/>
      <c r="H18" s="14"/>
      <c r="I18" s="18"/>
      <c r="J18" s="18" t="s">
        <v>65</v>
      </c>
      <c r="K18" s="14"/>
      <c r="L18" s="14"/>
      <c r="M18" s="23"/>
      <c r="N18" s="20">
        <v>0.09</v>
      </c>
      <c r="O18" s="20">
        <v>0.12</v>
      </c>
      <c r="P18" s="20">
        <v>0.14000000000000001</v>
      </c>
      <c r="Q18" s="20">
        <v>0.18</v>
      </c>
      <c r="R18" s="20">
        <v>0.24</v>
      </c>
      <c r="S18" s="20">
        <v>0.28000000000000003</v>
      </c>
      <c r="T18" s="20">
        <v>0.39</v>
      </c>
      <c r="U18" s="20">
        <v>0.44</v>
      </c>
      <c r="V18" s="20">
        <v>0.46</v>
      </c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17">
        <v>8</v>
      </c>
      <c r="AP18" s="11" t="s">
        <v>71</v>
      </c>
      <c r="AX18" s="1">
        <v>1200</v>
      </c>
      <c r="AY18" s="11"/>
      <c r="BA18" s="2">
        <v>6000</v>
      </c>
      <c r="BB18" s="2">
        <v>6700</v>
      </c>
      <c r="BC18" s="2">
        <v>7600</v>
      </c>
      <c r="BD18" s="2">
        <v>8700</v>
      </c>
      <c r="BE18" s="2">
        <v>9500</v>
      </c>
      <c r="BF18" s="2">
        <v>10000</v>
      </c>
      <c r="BG18" s="2">
        <v>10500</v>
      </c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</row>
    <row r="19" spans="5:72" ht="26.25" x14ac:dyDescent="0.25">
      <c r="E19" s="10"/>
      <c r="I19" s="24"/>
      <c r="AK19" s="17">
        <v>9</v>
      </c>
      <c r="AP19" s="11" t="s">
        <v>72</v>
      </c>
      <c r="AX19" s="1">
        <v>1400</v>
      </c>
      <c r="AY19" s="11"/>
      <c r="BA19" s="2">
        <v>7000</v>
      </c>
      <c r="BB19" s="2">
        <v>7800</v>
      </c>
      <c r="BC19" s="2">
        <v>8800</v>
      </c>
      <c r="BD19" s="2">
        <v>10000</v>
      </c>
      <c r="BE19" s="2">
        <v>11000</v>
      </c>
      <c r="BF19" s="2">
        <v>11700</v>
      </c>
      <c r="BG19" s="2">
        <v>12500</v>
      </c>
      <c r="BH19" s="2">
        <v>13500</v>
      </c>
      <c r="BI19" s="2">
        <v>14500</v>
      </c>
      <c r="BJ19" s="2">
        <v>15500</v>
      </c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pans="5:72" x14ac:dyDescent="0.25">
      <c r="E20" s="10"/>
      <c r="AK20" s="17">
        <v>10</v>
      </c>
      <c r="AP20" s="11" t="s">
        <v>73</v>
      </c>
      <c r="AX20" s="1">
        <v>1600</v>
      </c>
      <c r="AY20" s="11"/>
      <c r="BA20" s="2"/>
      <c r="BB20" s="2">
        <v>9000</v>
      </c>
      <c r="BC20" s="2">
        <v>10000</v>
      </c>
      <c r="BD20" s="2">
        <v>11500</v>
      </c>
      <c r="BE20" s="2">
        <v>12500</v>
      </c>
      <c r="BF20" s="2">
        <v>13200</v>
      </c>
      <c r="BG20" s="2">
        <v>14000</v>
      </c>
      <c r="BH20" s="2">
        <v>15500</v>
      </c>
      <c r="BI20" s="2">
        <v>16500</v>
      </c>
      <c r="BJ20" s="2">
        <v>17500</v>
      </c>
      <c r="BK20" s="2">
        <v>18000</v>
      </c>
      <c r="BL20" s="2"/>
      <c r="BM20" s="2"/>
      <c r="BN20" s="2"/>
      <c r="BO20" s="2"/>
      <c r="BP20" s="2"/>
      <c r="BQ20" s="2"/>
      <c r="BR20" s="2"/>
      <c r="BS20" s="2"/>
      <c r="BT20" s="2"/>
    </row>
    <row r="21" spans="5:72" ht="29.25" x14ac:dyDescent="0.25">
      <c r="E21" s="10" t="s">
        <v>74</v>
      </c>
      <c r="I21" s="24" t="s">
        <v>75</v>
      </c>
      <c r="N21" s="2">
        <v>3.5000000000000001E-3</v>
      </c>
      <c r="O21" s="2">
        <v>3.5000000000000001E-3</v>
      </c>
      <c r="P21" s="2">
        <v>3.5000000000000001E-3</v>
      </c>
      <c r="Q21" s="2">
        <v>3.5000000000000001E-3</v>
      </c>
      <c r="R21" s="2">
        <v>3.5000000000000001E-3</v>
      </c>
      <c r="S21" s="2">
        <v>3.5000000000000001E-3</v>
      </c>
      <c r="T21" s="2">
        <v>3.5000000000000001E-3</v>
      </c>
      <c r="U21" s="2">
        <v>3.5000000000000001E-3</v>
      </c>
      <c r="V21" s="2">
        <v>3.5000000000000001E-3</v>
      </c>
      <c r="W21" s="2">
        <v>3.5000000000000001E-3</v>
      </c>
      <c r="X21" s="2">
        <v>3.5000000000000001E-3</v>
      </c>
      <c r="Y21" s="2">
        <v>3.5000000000000001E-3</v>
      </c>
      <c r="Z21" s="2">
        <v>3.5000000000000001E-3</v>
      </c>
      <c r="AA21" s="2">
        <v>3.5000000000000001E-3</v>
      </c>
      <c r="AB21" s="2">
        <v>3.5000000000000001E-3</v>
      </c>
      <c r="AC21" s="2">
        <v>3.5000000000000001E-3</v>
      </c>
      <c r="AD21" s="2">
        <v>3.5000000000000001E-3</v>
      </c>
      <c r="AE21" s="2">
        <v>3.5000000000000001E-3</v>
      </c>
      <c r="AF21" s="1">
        <v>3.3E-3</v>
      </c>
      <c r="AG21" s="1">
        <v>3.1329999999999999E-3</v>
      </c>
      <c r="AH21" s="1">
        <v>2.9659999999999999E-3</v>
      </c>
      <c r="AI21" s="1">
        <v>2.8E-3</v>
      </c>
      <c r="AK21" s="17">
        <v>11</v>
      </c>
      <c r="AP21" s="11" t="s">
        <v>76</v>
      </c>
      <c r="AX21" s="1">
        <v>1800</v>
      </c>
      <c r="AY21" s="11"/>
      <c r="BA21" s="2"/>
      <c r="BB21" s="2"/>
      <c r="BC21" s="2">
        <v>11200</v>
      </c>
      <c r="BD21" s="2">
        <v>13000</v>
      </c>
      <c r="BE21" s="2">
        <v>14000</v>
      </c>
      <c r="BF21" s="2">
        <v>14700</v>
      </c>
      <c r="BG21" s="2">
        <v>15500</v>
      </c>
      <c r="BH21" s="2">
        <v>17000</v>
      </c>
      <c r="BI21" s="2">
        <v>18500</v>
      </c>
      <c r="BJ21" s="2">
        <v>19500</v>
      </c>
      <c r="BK21" s="2">
        <v>20500</v>
      </c>
      <c r="BL21" s="2">
        <v>21000</v>
      </c>
      <c r="BM21" s="2"/>
      <c r="BN21" s="2"/>
      <c r="BO21" s="2"/>
      <c r="BP21" s="2"/>
      <c r="BQ21" s="2"/>
      <c r="BR21" s="2"/>
      <c r="BS21" s="2"/>
      <c r="BT21" s="2"/>
    </row>
    <row r="22" spans="5:72" ht="26.25" x14ac:dyDescent="0.25">
      <c r="E22" s="10" t="s">
        <v>77</v>
      </c>
      <c r="I22" s="24" t="s">
        <v>78</v>
      </c>
      <c r="Q22" s="2">
        <v>0.8</v>
      </c>
      <c r="R22" s="2">
        <v>0.8</v>
      </c>
      <c r="S22" s="2">
        <v>0.8</v>
      </c>
      <c r="T22" s="2">
        <v>0.8</v>
      </c>
      <c r="U22" s="2">
        <v>0.8</v>
      </c>
      <c r="V22" s="2">
        <v>0.8</v>
      </c>
      <c r="W22" s="2">
        <v>0.8</v>
      </c>
      <c r="X22" s="2">
        <v>0.8</v>
      </c>
      <c r="Y22" s="2">
        <v>0.8</v>
      </c>
      <c r="Z22" s="2">
        <v>0.8</v>
      </c>
      <c r="AA22" s="2">
        <v>0.8</v>
      </c>
      <c r="AB22" s="2">
        <v>0.8</v>
      </c>
      <c r="AC22" s="2">
        <v>0.8</v>
      </c>
      <c r="AD22" s="2">
        <v>0.8</v>
      </c>
      <c r="AE22" s="2">
        <v>0.8</v>
      </c>
      <c r="AF22" s="2">
        <v>0.7</v>
      </c>
      <c r="AG22" s="2">
        <v>0.7</v>
      </c>
      <c r="AH22" s="2">
        <v>0.7</v>
      </c>
      <c r="AI22" s="2">
        <v>0.7</v>
      </c>
      <c r="AK22" s="17">
        <v>12</v>
      </c>
      <c r="AP22" s="11" t="s">
        <v>79</v>
      </c>
      <c r="AX22" s="1">
        <v>2000</v>
      </c>
      <c r="AY22" s="11"/>
      <c r="BA22" s="2"/>
      <c r="BB22" s="2"/>
      <c r="BC22" s="2"/>
      <c r="BD22" s="2"/>
      <c r="BE22" s="2"/>
      <c r="BF22" s="2">
        <v>17000</v>
      </c>
      <c r="BG22" s="2">
        <v>18000</v>
      </c>
      <c r="BH22" s="2">
        <v>19500</v>
      </c>
      <c r="BI22" s="2">
        <v>21000</v>
      </c>
      <c r="BJ22" s="2">
        <v>22000</v>
      </c>
      <c r="BK22" s="2">
        <v>23000</v>
      </c>
      <c r="BL22" s="2">
        <v>23500</v>
      </c>
      <c r="BM22" s="2"/>
      <c r="BN22" s="2"/>
      <c r="BO22" s="2"/>
      <c r="BP22" s="2"/>
      <c r="BQ22" s="2"/>
      <c r="BR22" s="2"/>
      <c r="BS22" s="2"/>
      <c r="BT22" s="2"/>
    </row>
    <row r="23" spans="5:72" x14ac:dyDescent="0.25">
      <c r="E23" s="10"/>
      <c r="AK23" s="17">
        <v>13</v>
      </c>
      <c r="AP23" s="11" t="s">
        <v>80</v>
      </c>
      <c r="AY23" s="11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5:72" ht="15.75" thickBot="1" x14ac:dyDescent="0.3"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7">
        <v>14</v>
      </c>
      <c r="AP24" s="11" t="s">
        <v>81</v>
      </c>
      <c r="AY24" s="11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5:72" x14ac:dyDescent="0.25">
      <c r="AP25" s="11" t="s">
        <v>82</v>
      </c>
      <c r="AY25" s="11"/>
    </row>
    <row r="26" spans="5:72" x14ac:dyDescent="0.25">
      <c r="AP26" s="11" t="s">
        <v>83</v>
      </c>
      <c r="AY26" s="11"/>
    </row>
    <row r="27" spans="5:72" x14ac:dyDescent="0.25">
      <c r="AP27" s="11" t="s">
        <v>84</v>
      </c>
      <c r="AY27" s="11"/>
    </row>
    <row r="28" spans="5:72" x14ac:dyDescent="0.25">
      <c r="AP28" s="11" t="s">
        <v>85</v>
      </c>
      <c r="AY28" s="11"/>
    </row>
    <row r="29" spans="5:72" x14ac:dyDescent="0.25">
      <c r="AP29" s="11" t="s">
        <v>86</v>
      </c>
      <c r="AY29" s="11"/>
    </row>
    <row r="30" spans="5:72" x14ac:dyDescent="0.25">
      <c r="AP30" s="11" t="s">
        <v>87</v>
      </c>
      <c r="AY30" s="11"/>
    </row>
    <row r="32" spans="5:72" x14ac:dyDescent="0.25">
      <c r="E32" s="1" t="s">
        <v>33</v>
      </c>
      <c r="F32" s="2">
        <v>6.12</v>
      </c>
      <c r="G32" s="1" t="s">
        <v>88</v>
      </c>
    </row>
    <row r="33" spans="5:37" x14ac:dyDescent="0.25">
      <c r="G33" s="1" t="s">
        <v>89</v>
      </c>
    </row>
    <row r="34" spans="5:37" x14ac:dyDescent="0.25">
      <c r="G34" s="2" t="s">
        <v>90</v>
      </c>
    </row>
    <row r="35" spans="5:37" ht="15.75" thickBot="1" x14ac:dyDescent="0.3"/>
    <row r="36" spans="5:37" ht="29.25" x14ac:dyDescent="0.5">
      <c r="E36" s="28"/>
      <c r="F36" s="5" t="s">
        <v>91</v>
      </c>
      <c r="G36" s="29">
        <v>75</v>
      </c>
      <c r="H36" s="30"/>
      <c r="I36" s="31" t="s">
        <v>92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29">
        <v>2.8</v>
      </c>
      <c r="U36" s="29">
        <f>(T36+V36)/2</f>
        <v>2.5999999999999996</v>
      </c>
      <c r="V36" s="29">
        <v>2.4</v>
      </c>
      <c r="W36" s="29">
        <v>2</v>
      </c>
      <c r="X36" s="29">
        <v>1.8</v>
      </c>
      <c r="Y36" s="29">
        <v>1.6</v>
      </c>
      <c r="Z36" s="29">
        <v>1.5</v>
      </c>
      <c r="AA36" s="29">
        <v>1.4</v>
      </c>
      <c r="AB36" s="29">
        <v>1.3</v>
      </c>
      <c r="AC36" s="29">
        <v>1.2</v>
      </c>
      <c r="AD36" s="29">
        <v>1.1000000000000001</v>
      </c>
      <c r="AE36" s="29">
        <v>1</v>
      </c>
      <c r="AF36" s="29">
        <v>1</v>
      </c>
      <c r="AG36" s="29">
        <v>1</v>
      </c>
      <c r="AH36" s="29">
        <v>1</v>
      </c>
      <c r="AI36" s="29">
        <v>1</v>
      </c>
      <c r="AJ36" s="5"/>
      <c r="AK36" s="6"/>
    </row>
    <row r="37" spans="5:37" x14ac:dyDescent="0.25">
      <c r="E37" s="10"/>
      <c r="G37" s="20">
        <v>75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20">
        <v>3.9</v>
      </c>
      <c r="U37" s="20">
        <f t="shared" ref="U37:U39" si="0">(T37+V37)/2</f>
        <v>3.65</v>
      </c>
      <c r="V37" s="20">
        <v>3.4</v>
      </c>
      <c r="W37" s="20">
        <v>2.8</v>
      </c>
      <c r="X37" s="20">
        <v>2.5</v>
      </c>
      <c r="Y37" s="20">
        <v>2.2999999999999998</v>
      </c>
      <c r="Z37" s="20">
        <v>2.1</v>
      </c>
      <c r="AA37" s="20">
        <v>1.9</v>
      </c>
      <c r="AB37" s="20">
        <v>1.8</v>
      </c>
      <c r="AC37" s="20">
        <v>1.6</v>
      </c>
      <c r="AD37" s="20">
        <v>1.5</v>
      </c>
      <c r="AE37" s="20">
        <v>1.4</v>
      </c>
      <c r="AF37" s="20">
        <v>1.4</v>
      </c>
      <c r="AG37" s="20">
        <v>1.4</v>
      </c>
      <c r="AH37" s="20">
        <v>1.4</v>
      </c>
      <c r="AI37" s="20">
        <v>1.4</v>
      </c>
      <c r="AK37" s="12"/>
    </row>
    <row r="38" spans="5:37" x14ac:dyDescent="0.25">
      <c r="E38" s="10"/>
      <c r="G38" s="20">
        <v>40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20">
        <v>3.9</v>
      </c>
      <c r="U38" s="20">
        <f t="shared" si="0"/>
        <v>3.65</v>
      </c>
      <c r="V38" s="20">
        <v>3.4</v>
      </c>
      <c r="W38" s="20">
        <v>2.8</v>
      </c>
      <c r="X38" s="20">
        <v>2.5</v>
      </c>
      <c r="Y38" s="20">
        <v>2.2999999999999998</v>
      </c>
      <c r="Z38" s="20">
        <v>2.1</v>
      </c>
      <c r="AA38" s="20">
        <v>1.9</v>
      </c>
      <c r="AB38" s="20">
        <v>1.8</v>
      </c>
      <c r="AC38" s="20">
        <v>1.6</v>
      </c>
      <c r="AD38" s="20">
        <v>1.5</v>
      </c>
      <c r="AE38" s="20">
        <v>1.4</v>
      </c>
      <c r="AF38" s="20">
        <v>1.4</v>
      </c>
      <c r="AG38" s="20">
        <v>1.4</v>
      </c>
      <c r="AH38" s="20">
        <v>1.4</v>
      </c>
      <c r="AI38" s="20">
        <v>1.4</v>
      </c>
      <c r="AK38" s="12"/>
    </row>
    <row r="39" spans="5:37" x14ac:dyDescent="0.25">
      <c r="E39" s="10"/>
      <c r="G39" s="20">
        <v>40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20">
        <v>5.6</v>
      </c>
      <c r="U39" s="20">
        <f t="shared" si="0"/>
        <v>5.1999999999999993</v>
      </c>
      <c r="V39" s="20">
        <v>4.8</v>
      </c>
      <c r="W39" s="20">
        <v>4</v>
      </c>
      <c r="X39" s="20">
        <v>3.6</v>
      </c>
      <c r="Y39" s="20">
        <v>3.2</v>
      </c>
      <c r="Z39" s="20">
        <v>3</v>
      </c>
      <c r="AA39" s="20">
        <v>2.8</v>
      </c>
      <c r="AB39" s="20">
        <v>2.6</v>
      </c>
      <c r="AC39" s="20">
        <v>2.4</v>
      </c>
      <c r="AD39" s="20">
        <v>2.2000000000000002</v>
      </c>
      <c r="AE39" s="20">
        <v>2</v>
      </c>
      <c r="AF39" s="20">
        <v>2</v>
      </c>
      <c r="AG39" s="20">
        <v>2</v>
      </c>
      <c r="AH39" s="20">
        <v>2</v>
      </c>
      <c r="AI39" s="20">
        <v>2</v>
      </c>
      <c r="AK39" s="12"/>
    </row>
    <row r="40" spans="5:37" x14ac:dyDescent="0.25">
      <c r="E40" s="10"/>
      <c r="G40" s="20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K40" s="12"/>
    </row>
    <row r="41" spans="5:37" x14ac:dyDescent="0.25">
      <c r="E41" s="10"/>
      <c r="G41" s="20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K41" s="12"/>
    </row>
    <row r="42" spans="5:37" x14ac:dyDescent="0.25">
      <c r="E42" s="10"/>
      <c r="G42" s="2"/>
      <c r="AK42" s="12"/>
    </row>
    <row r="43" spans="5:37" x14ac:dyDescent="0.25">
      <c r="E43" s="10"/>
      <c r="AK43" s="12"/>
    </row>
    <row r="44" spans="5:37" x14ac:dyDescent="0.25">
      <c r="E44" s="10"/>
      <c r="AK44" s="12"/>
    </row>
    <row r="45" spans="5:37" ht="15.75" thickBot="1" x14ac:dyDescent="0.3">
      <c r="E45" s="25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33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9"/>
  <sheetViews>
    <sheetView tabSelected="1" zoomScale="85" zoomScaleNormal="85" workbookViewId="0">
      <selection activeCell="E53" sqref="E53"/>
    </sheetView>
  </sheetViews>
  <sheetFormatPr defaultRowHeight="20.25" x14ac:dyDescent="0.3"/>
  <cols>
    <col min="1" max="4" width="9.140625" style="34"/>
    <col min="5" max="5" width="33.140625" style="34" customWidth="1"/>
    <col min="6" max="6" width="16.140625" style="34" customWidth="1"/>
    <col min="7" max="11" width="9.140625" style="34"/>
    <col min="12" max="12" width="9.140625" style="34" customWidth="1"/>
    <col min="13" max="16384" width="9.140625" style="34"/>
  </cols>
  <sheetData>
    <row r="1" spans="1:26" x14ac:dyDescent="0.3">
      <c r="A1" s="34" t="s">
        <v>1</v>
      </c>
      <c r="F1" s="34">
        <v>530</v>
      </c>
      <c r="G1" s="34" t="s">
        <v>2</v>
      </c>
    </row>
    <row r="2" spans="1:26" x14ac:dyDescent="0.3">
      <c r="A2" s="34" t="s">
        <v>109</v>
      </c>
      <c r="F2" s="42">
        <v>0.29399999999999998</v>
      </c>
      <c r="G2" s="34" t="s">
        <v>3</v>
      </c>
      <c r="J2" s="34" t="s">
        <v>5</v>
      </c>
      <c r="M2" s="44" t="s">
        <v>32</v>
      </c>
    </row>
    <row r="3" spans="1:26" x14ac:dyDescent="0.3">
      <c r="A3" s="34" t="s">
        <v>0</v>
      </c>
      <c r="F3" s="42">
        <v>0.3</v>
      </c>
      <c r="G3" s="34" t="s">
        <v>4</v>
      </c>
      <c r="J3" s="34" t="s">
        <v>7</v>
      </c>
      <c r="M3" s="35">
        <f>HLOOKUP(M2,Бетон!N11:AI18,3,FALSE)/10</f>
        <v>1.45</v>
      </c>
      <c r="N3" s="34" t="s">
        <v>8</v>
      </c>
    </row>
    <row r="4" spans="1:26" x14ac:dyDescent="0.3">
      <c r="Z4" s="34" t="s">
        <v>100</v>
      </c>
    </row>
    <row r="5" spans="1:26" x14ac:dyDescent="0.3">
      <c r="F5" s="34" t="s">
        <v>94</v>
      </c>
      <c r="J5" s="36" t="s">
        <v>27</v>
      </c>
      <c r="K5" s="36"/>
      <c r="L5" s="36"/>
      <c r="M5" s="36"/>
      <c r="N5" s="36"/>
      <c r="O5" s="36"/>
    </row>
    <row r="6" spans="1:26" x14ac:dyDescent="0.3">
      <c r="A6" s="34" t="s">
        <v>108</v>
      </c>
      <c r="F6" s="42">
        <v>409</v>
      </c>
      <c r="G6" s="34" t="s">
        <v>8</v>
      </c>
    </row>
    <row r="7" spans="1:26" x14ac:dyDescent="0.3">
      <c r="A7" s="34" t="s">
        <v>107</v>
      </c>
      <c r="F7" s="42">
        <v>22700</v>
      </c>
      <c r="G7" s="34" t="s">
        <v>8</v>
      </c>
    </row>
    <row r="10" spans="1:26" x14ac:dyDescent="0.3">
      <c r="A10" s="34" t="s">
        <v>11</v>
      </c>
      <c r="F10" s="34">
        <f>F15*F18*F6/F13</f>
        <v>77.272084588739702</v>
      </c>
      <c r="G10" s="34" t="s">
        <v>8</v>
      </c>
      <c r="I10" s="34" t="s">
        <v>12</v>
      </c>
      <c r="O10" s="34">
        <f>F6*0.8*F18*F15</f>
        <v>74.181201205190121</v>
      </c>
      <c r="P10" s="34" t="s">
        <v>8</v>
      </c>
      <c r="R10" s="38" t="s">
        <v>99</v>
      </c>
      <c r="S10" s="38"/>
      <c r="T10" s="38"/>
      <c r="U10" s="38"/>
    </row>
    <row r="13" spans="1:26" x14ac:dyDescent="0.3">
      <c r="F13" s="42">
        <v>1.2</v>
      </c>
    </row>
    <row r="15" spans="1:26" x14ac:dyDescent="0.3">
      <c r="F15" s="42">
        <v>0.9</v>
      </c>
    </row>
    <row r="18" spans="1:13" x14ac:dyDescent="0.3">
      <c r="F18" s="34">
        <f>1/(2.5*F22)*(M3/F26/F7/(F2))^(0.5)</f>
        <v>0.25190573623061024</v>
      </c>
    </row>
    <row r="22" spans="1:13" x14ac:dyDescent="0.3">
      <c r="F22" s="34">
        <f>F15*1*F6/F13/F7</f>
        <v>1.351321585903084E-2</v>
      </c>
    </row>
    <row r="26" spans="1:13" x14ac:dyDescent="0.3">
      <c r="A26" s="37" t="s">
        <v>10</v>
      </c>
      <c r="B26" s="37"/>
      <c r="C26" s="37"/>
      <c r="D26" s="37"/>
      <c r="E26" s="37" t="s">
        <v>9</v>
      </c>
      <c r="F26" s="42">
        <v>3</v>
      </c>
      <c r="G26" s="37" t="s">
        <v>13</v>
      </c>
      <c r="I26" s="38" t="s">
        <v>24</v>
      </c>
    </row>
    <row r="27" spans="1:13" x14ac:dyDescent="0.3">
      <c r="E27" s="38" t="s">
        <v>26</v>
      </c>
      <c r="F27" s="38"/>
      <c r="G27" s="38"/>
      <c r="H27" s="38"/>
      <c r="I27" s="38"/>
      <c r="J27" s="38"/>
      <c r="K27" s="38"/>
      <c r="L27" s="38"/>
      <c r="M27" s="38"/>
    </row>
    <row r="34" spans="1:26" x14ac:dyDescent="0.3">
      <c r="A34" s="39" t="s">
        <v>18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6" spans="1:26" x14ac:dyDescent="0.3">
      <c r="A36" s="37" t="s">
        <v>102</v>
      </c>
      <c r="B36" s="37"/>
      <c r="C36" s="37"/>
      <c r="D36" s="37"/>
      <c r="E36" s="37"/>
      <c r="F36" s="42">
        <v>2</v>
      </c>
      <c r="G36" s="37" t="s">
        <v>13</v>
      </c>
      <c r="H36" s="38" t="s">
        <v>28</v>
      </c>
      <c r="I36" s="38"/>
      <c r="J36" s="38"/>
      <c r="K36" s="38"/>
      <c r="L36" s="38"/>
    </row>
    <row r="38" spans="1:26" x14ac:dyDescent="0.3">
      <c r="A38" s="34" t="s">
        <v>101</v>
      </c>
      <c r="F38" s="40">
        <f>F10*F3*100*F2/10*F36*F26*F45</f>
        <v>388.47767806142991</v>
      </c>
      <c r="G38" s="34" t="s">
        <v>16</v>
      </c>
      <c r="H38" s="41" t="s">
        <v>17</v>
      </c>
      <c r="I38" s="41"/>
      <c r="J38" s="41"/>
      <c r="K38" s="41"/>
      <c r="L38" s="41"/>
      <c r="M38" s="41"/>
      <c r="Z38" s="34" t="s">
        <v>96</v>
      </c>
    </row>
    <row r="39" spans="1:26" x14ac:dyDescent="0.3">
      <c r="H39" s="41" t="s">
        <v>31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  <row r="40" spans="1:26" x14ac:dyDescent="0.3">
      <c r="A40" s="46" t="s">
        <v>20</v>
      </c>
      <c r="B40" s="46"/>
      <c r="C40" s="46"/>
      <c r="D40" s="46"/>
      <c r="E40" s="46"/>
    </row>
    <row r="41" spans="1:26" x14ac:dyDescent="0.3">
      <c r="A41" s="34" t="s">
        <v>14</v>
      </c>
      <c r="F41" s="42">
        <v>12</v>
      </c>
      <c r="G41" s="34" t="s">
        <v>3</v>
      </c>
    </row>
    <row r="42" spans="1:26" x14ac:dyDescent="0.3">
      <c r="A42" s="34" t="s">
        <v>15</v>
      </c>
      <c r="F42" s="42">
        <v>200</v>
      </c>
      <c r="G42" s="34" t="s">
        <v>3</v>
      </c>
    </row>
    <row r="44" spans="1:26" x14ac:dyDescent="0.3">
      <c r="A44" s="43" t="s">
        <v>110</v>
      </c>
      <c r="B44" s="43"/>
      <c r="C44" s="43"/>
      <c r="D44" s="43"/>
      <c r="E44" s="43"/>
      <c r="F44" s="42">
        <v>0.9</v>
      </c>
      <c r="H44" s="41" t="s">
        <v>97</v>
      </c>
      <c r="I44" s="41"/>
      <c r="J44" s="41"/>
      <c r="K44" s="41"/>
    </row>
    <row r="45" spans="1:26" x14ac:dyDescent="0.3">
      <c r="A45" s="43" t="s">
        <v>111</v>
      </c>
      <c r="B45" s="43"/>
      <c r="C45" s="43"/>
      <c r="D45" s="43"/>
      <c r="E45" s="43"/>
      <c r="F45" s="42">
        <v>0.95</v>
      </c>
      <c r="H45" s="41" t="s">
        <v>97</v>
      </c>
      <c r="I45" s="41"/>
      <c r="J45" s="41"/>
      <c r="K45" s="41"/>
    </row>
    <row r="46" spans="1:26" x14ac:dyDescent="0.3">
      <c r="A46" s="34" t="s">
        <v>29</v>
      </c>
      <c r="F46" s="34">
        <f>3.14*(F41/10)^2/4*(1000/F42)</f>
        <v>5.6520000000000001</v>
      </c>
      <c r="G46" s="34" t="s">
        <v>95</v>
      </c>
      <c r="H46" s="36" t="s">
        <v>113</v>
      </c>
      <c r="I46" s="36"/>
      <c r="J46" s="36"/>
      <c r="K46" s="36"/>
    </row>
    <row r="47" spans="1:26" x14ac:dyDescent="0.3">
      <c r="A47" s="34" t="s">
        <v>106</v>
      </c>
      <c r="F47" s="40">
        <f>43.5*F46*F44</f>
        <v>221.2758</v>
      </c>
      <c r="G47" s="34" t="s">
        <v>16</v>
      </c>
      <c r="H47" s="41" t="s">
        <v>25</v>
      </c>
      <c r="I47" s="41"/>
      <c r="J47" s="41"/>
      <c r="K47" s="41"/>
      <c r="L47" s="41"/>
      <c r="M47" s="41"/>
      <c r="N47" s="41"/>
      <c r="O47" s="41"/>
      <c r="P47" s="41"/>
      <c r="Q47" s="41"/>
    </row>
    <row r="48" spans="1:26" ht="36" x14ac:dyDescent="0.55000000000000004">
      <c r="A48" s="47" t="s">
        <v>112</v>
      </c>
      <c r="B48" s="47"/>
      <c r="C48" s="47"/>
      <c r="D48" s="47"/>
      <c r="E48" s="47"/>
      <c r="F48" s="45">
        <f>F47/F38</f>
        <v>0.56959720595583285</v>
      </c>
      <c r="H48" s="41" t="s">
        <v>103</v>
      </c>
      <c r="I48" s="41"/>
      <c r="J48" s="41"/>
      <c r="K48" s="41"/>
      <c r="L48" s="41"/>
      <c r="M48" s="41"/>
      <c r="N48" s="41"/>
      <c r="O48" s="41"/>
      <c r="P48" s="41"/>
      <c r="Q48" s="41"/>
    </row>
    <row r="51" spans="1:18" x14ac:dyDescent="0.3">
      <c r="A51" s="39" t="s">
        <v>19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3" spans="1:18" x14ac:dyDescent="0.3">
      <c r="A53" s="34" t="s">
        <v>21</v>
      </c>
    </row>
    <row r="54" spans="1:18" x14ac:dyDescent="0.3">
      <c r="A54" s="34" t="s">
        <v>105</v>
      </c>
      <c r="F54" s="34">
        <f>20000*F46*F44</f>
        <v>101736</v>
      </c>
    </row>
    <row r="55" spans="1:18" x14ac:dyDescent="0.3">
      <c r="A55" s="34" t="s">
        <v>22</v>
      </c>
    </row>
    <row r="56" spans="1:18" x14ac:dyDescent="0.3">
      <c r="A56" s="34" t="s">
        <v>104</v>
      </c>
      <c r="F56" s="34">
        <f>F7*F3*F2*F26*F36*10*F45</f>
        <v>114121.98</v>
      </c>
    </row>
    <row r="58" spans="1:18" ht="36" x14ac:dyDescent="0.55000000000000004">
      <c r="A58" s="47" t="s">
        <v>98</v>
      </c>
      <c r="B58" s="47"/>
      <c r="C58" s="47"/>
      <c r="D58" s="47"/>
      <c r="E58" s="47"/>
      <c r="F58" s="45">
        <f>F54/F56</f>
        <v>0.89146718274604075</v>
      </c>
      <c r="H58" s="41" t="s">
        <v>23</v>
      </c>
      <c r="I58" s="41"/>
      <c r="J58" s="41"/>
      <c r="K58" s="41"/>
    </row>
    <row r="59" spans="1:18" x14ac:dyDescent="0.3">
      <c r="H59" s="41" t="s">
        <v>30</v>
      </c>
      <c r="I59" s="41"/>
      <c r="J59" s="41"/>
      <c r="K59" s="41"/>
      <c r="L59" s="41"/>
      <c r="M59" s="41"/>
      <c r="N59" s="41"/>
      <c r="O59" s="41"/>
      <c r="P59" s="41"/>
      <c r="Q59" s="41"/>
      <c r="R59" s="41"/>
    </row>
  </sheetData>
  <dataValidations count="1">
    <dataValidation type="list" allowBlank="1" showInputMessage="1" showErrorMessage="1" sqref="M2" xr:uid="{AAEE3894-7732-4171-9ED7-5C009A095051}">
      <formula1>Класс_бетона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Бетон</vt:lpstr>
      <vt:lpstr>Лист1</vt:lpstr>
      <vt:lpstr>Класс_бетона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Святослав Шокот</dc:creator>
  <cp:lastModifiedBy>User</cp:lastModifiedBy>
  <dcterms:created xsi:type="dcterms:W3CDTF">2015-06-05T18:19:34Z</dcterms:created>
  <dcterms:modified xsi:type="dcterms:W3CDTF">2025-07-16T09:32:40Z</dcterms:modified>
</cp:coreProperties>
</file>